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0" yWindow="0" windowWidth="29040" windowHeight="11835"/>
  </bookViews>
  <sheets>
    <sheet name="ESTRUCTURAS PORTICOS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1" i="1"/>
  <c r="I7" l="1"/>
  <c r="I9"/>
  <c r="I13" s="1"/>
  <c r="I11"/>
  <c r="I17" s="1"/>
  <c r="I15" l="1"/>
  <c r="P2"/>
  <c r="K2"/>
  <c r="I23"/>
  <c r="E23" s="1"/>
  <c r="AI7"/>
  <c r="I25" l="1"/>
  <c r="AI9"/>
  <c r="Z24" s="1"/>
  <c r="T19"/>
  <c r="E21"/>
  <c r="AI20" l="1"/>
  <c r="AI12"/>
  <c r="AI18"/>
  <c r="AI28" l="1"/>
  <c r="AI27"/>
  <c r="AD3"/>
  <c r="Y25"/>
  <c r="AI10"/>
  <c r="AI16" s="1"/>
  <c r="AI22" s="1"/>
  <c r="AI24"/>
  <c r="AI25"/>
  <c r="AC5"/>
  <c r="V24" l="1"/>
  <c r="AI15"/>
  <c r="AI14"/>
</calcChain>
</file>

<file path=xl/sharedStrings.xml><?xml version="1.0" encoding="utf-8"?>
<sst xmlns="http://schemas.openxmlformats.org/spreadsheetml/2006/main" count="45" uniqueCount="44">
  <si>
    <t>f[m]</t>
  </si>
  <si>
    <t>s[m]</t>
  </si>
  <si>
    <t>h1[m]</t>
  </si>
  <si>
    <t>h2[m]</t>
  </si>
  <si>
    <t>l[m]</t>
  </si>
  <si>
    <t>I1[m4]</t>
  </si>
  <si>
    <t>I2[m4]</t>
  </si>
  <si>
    <t>I3[m4]</t>
  </si>
  <si>
    <t>k1</t>
  </si>
  <si>
    <t>k2</t>
  </si>
  <si>
    <t>HD[N]</t>
  </si>
  <si>
    <t>HA[N]</t>
  </si>
  <si>
    <t>Gk,1[N/m2]</t>
  </si>
  <si>
    <t>gk,1</t>
  </si>
  <si>
    <t>Qk,1[N/m2]</t>
  </si>
  <si>
    <t>sk,1</t>
  </si>
  <si>
    <t>Qk,2[N/m2]</t>
  </si>
  <si>
    <t>gk,2</t>
  </si>
  <si>
    <t>sk,2</t>
  </si>
  <si>
    <t>alfa[º]</t>
  </si>
  <si>
    <t>WBC[m3]</t>
  </si>
  <si>
    <t>MB[Nm]</t>
  </si>
  <si>
    <t>MC[Nm]</t>
  </si>
  <si>
    <t>DATOS DE ENTRADA</t>
  </si>
  <si>
    <t>RESULTADOS</t>
  </si>
  <si>
    <t>VD [N]</t>
  </si>
  <si>
    <t>VA [N]</t>
  </si>
  <si>
    <t>p[N/m]</t>
  </si>
  <si>
    <t>Por Ignacio Herrera Navarro y Daniel Rodríguez Jorge</t>
  </si>
  <si>
    <t>0&lt;-VAl/(pf)+HA/p</t>
  </si>
  <si>
    <t>-VAl/(pf)+HA/p&lt;f</t>
  </si>
  <si>
    <t>WAB[m3]</t>
  </si>
  <si>
    <t>WCD[m3]</t>
  </si>
  <si>
    <t>MB/WBC[N/m2]</t>
  </si>
  <si>
    <t>MB/WAB[N/m2]</t>
  </si>
  <si>
    <t>MC/WBC[N/m2]</t>
  </si>
  <si>
    <t>MC/WCD[N/m2]</t>
  </si>
  <si>
    <t>Notas:</t>
  </si>
  <si>
    <t>M'[Nm]*</t>
  </si>
  <si>
    <t>M'/WBC[N/m2]*</t>
  </si>
  <si>
    <t>(*)  Sólo si el resultado es VERDADERO en ambos condicionales</t>
  </si>
  <si>
    <t>en otro caso la barra BC no tiene máximo local.</t>
  </si>
  <si>
    <t>Los valores de resultado son en valor absoluto. Su signo viene indicado en el diagrama y en el croquis</t>
  </si>
  <si>
    <t xml:space="preserve">Diagrama de Momentos con criterio de signos intrínseco. Ver página 10 del Formulario. </t>
  </si>
</sst>
</file>

<file path=xl/styles.xml><?xml version="1.0" encoding="utf-8"?>
<styleSheet xmlns="http://schemas.openxmlformats.org/spreadsheetml/2006/main">
  <numFmts count="1">
    <numFmt numFmtId="164" formatCode="0.000E+00"/>
  </numFmts>
  <fonts count="2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4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164" fontId="0" fillId="0" borderId="0" xfId="0" applyNumberFormat="1"/>
    <xf numFmtId="11" fontId="0" fillId="0" borderId="0" xfId="0" applyNumberFormat="1"/>
    <xf numFmtId="0" fontId="0" fillId="0" borderId="2" xfId="0" applyBorder="1" applyAlignment="1">
      <alignment vertical="center"/>
    </xf>
    <xf numFmtId="0" fontId="0" fillId="0" borderId="5" xfId="0" applyBorder="1" applyAlignment="1">
      <alignment vertical="center"/>
    </xf>
    <xf numFmtId="11" fontId="0" fillId="0" borderId="3" xfId="0" applyNumberFormat="1" applyBorder="1" applyAlignment="1">
      <alignment vertical="center"/>
    </xf>
    <xf numFmtId="11" fontId="0" fillId="0" borderId="6" xfId="0" applyNumberFormat="1" applyBorder="1" applyAlignment="1">
      <alignment vertical="center"/>
    </xf>
    <xf numFmtId="11" fontId="0" fillId="0" borderId="7" xfId="0" applyNumberFormat="1" applyBorder="1" applyAlignment="1">
      <alignment vertical="center"/>
    </xf>
    <xf numFmtId="164" fontId="0" fillId="0" borderId="3" xfId="0" applyNumberFormat="1" applyBorder="1" applyAlignment="1">
      <alignment vertical="center"/>
    </xf>
    <xf numFmtId="164" fontId="0" fillId="0" borderId="7" xfId="0" applyNumberForma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0" fillId="2" borderId="4" xfId="0" applyFill="1" applyBorder="1" applyAlignment="1">
      <alignment vertical="center"/>
    </xf>
    <xf numFmtId="0" fontId="1" fillId="0" borderId="1" xfId="0" applyFont="1" applyBorder="1"/>
    <xf numFmtId="0" fontId="0" fillId="0" borderId="9" xfId="0" applyBorder="1"/>
    <xf numFmtId="0" fontId="0" fillId="0" borderId="11" xfId="0" applyBorder="1"/>
    <xf numFmtId="0" fontId="0" fillId="0" borderId="1" xfId="0" applyNumberFormat="1" applyBorder="1" applyAlignment="1">
      <alignment vertical="center"/>
    </xf>
    <xf numFmtId="0" fontId="0" fillId="0" borderId="3" xfId="0" applyNumberFormat="1" applyBorder="1" applyAlignment="1">
      <alignment vertical="center"/>
    </xf>
    <xf numFmtId="0" fontId="1" fillId="0" borderId="12" xfId="0" applyNumberFormat="1" applyFont="1" applyBorder="1" applyAlignment="1">
      <alignment vertical="center"/>
    </xf>
    <xf numFmtId="0" fontId="0" fillId="0" borderId="6" xfId="0" applyNumberFormat="1" applyBorder="1" applyAlignment="1">
      <alignment vertical="center"/>
    </xf>
    <xf numFmtId="0" fontId="0" fillId="0" borderId="7" xfId="0" applyNumberFormat="1" applyBorder="1" applyAlignment="1">
      <alignment vertical="center"/>
    </xf>
    <xf numFmtId="0" fontId="1" fillId="0" borderId="8" xfId="0" applyNumberFormat="1" applyFont="1" applyBorder="1" applyAlignment="1">
      <alignment vertical="center"/>
    </xf>
    <xf numFmtId="0" fontId="0" fillId="0" borderId="5" xfId="0" applyNumberFormat="1" applyBorder="1" applyAlignment="1">
      <alignment vertical="center"/>
    </xf>
    <xf numFmtId="0" fontId="0" fillId="2" borderId="13" xfId="0" applyNumberFormat="1" applyFill="1" applyBorder="1" applyAlignment="1">
      <alignment vertical="center"/>
    </xf>
    <xf numFmtId="0" fontId="0" fillId="2" borderId="0" xfId="0" applyNumberFormat="1" applyFill="1" applyBorder="1" applyAlignment="1">
      <alignment vertical="center"/>
    </xf>
    <xf numFmtId="0" fontId="0" fillId="2" borderId="0" xfId="0" applyNumberFormat="1" applyFill="1" applyAlignment="1">
      <alignment vertical="center"/>
    </xf>
    <xf numFmtId="0" fontId="0" fillId="0" borderId="1" xfId="0" applyNumberFormat="1" applyBorder="1"/>
    <xf numFmtId="0" fontId="1" fillId="3" borderId="12" xfId="0" applyFont="1" applyFill="1" applyBorder="1" applyAlignment="1">
      <alignment vertical="center"/>
    </xf>
    <xf numFmtId="0" fontId="0" fillId="3" borderId="2" xfId="0" applyFill="1" applyBorder="1" applyAlignment="1">
      <alignment vertical="center"/>
    </xf>
    <xf numFmtId="0" fontId="0" fillId="3" borderId="1" xfId="0" applyNumberFormat="1" applyFill="1" applyBorder="1" applyAlignment="1">
      <alignment vertical="center"/>
    </xf>
    <xf numFmtId="0" fontId="0" fillId="3" borderId="3" xfId="0" applyNumberFormat="1" applyFill="1" applyBorder="1" applyAlignment="1">
      <alignment vertical="center"/>
    </xf>
    <xf numFmtId="0" fontId="1" fillId="3" borderId="12" xfId="0" applyNumberFormat="1" applyFont="1" applyFill="1" applyBorder="1" applyAlignment="1">
      <alignment vertical="center"/>
    </xf>
    <xf numFmtId="0" fontId="0" fillId="3" borderId="2" xfId="0" applyNumberFormat="1" applyFill="1" applyBorder="1" applyAlignment="1">
      <alignment vertical="center"/>
    </xf>
    <xf numFmtId="11" fontId="0" fillId="3" borderId="3" xfId="0" applyNumberFormat="1" applyFill="1" applyBorder="1" applyAlignment="1">
      <alignment vertical="center"/>
    </xf>
    <xf numFmtId="0" fontId="0" fillId="0" borderId="3" xfId="0" applyBorder="1"/>
    <xf numFmtId="0" fontId="0" fillId="0" borderId="7" xfId="0" applyBorder="1"/>
    <xf numFmtId="11" fontId="0" fillId="0" borderId="1" xfId="0" applyNumberFormat="1" applyBorder="1" applyAlignment="1">
      <alignment vertical="center"/>
    </xf>
    <xf numFmtId="0" fontId="1" fillId="0" borderId="1" xfId="0" quotePrefix="1" applyFont="1" applyBorder="1"/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0" fillId="0" borderId="12" xfId="0" applyNumberFormat="1" applyBorder="1" applyAlignment="1">
      <alignment vertical="center"/>
    </xf>
    <xf numFmtId="0" fontId="1" fillId="0" borderId="1" xfId="0" applyFont="1" applyBorder="1" applyAlignment="1">
      <alignment vertical="center"/>
    </xf>
    <xf numFmtId="2" fontId="0" fillId="0" borderId="0" xfId="0" applyNumberFormat="1"/>
    <xf numFmtId="11" fontId="0" fillId="3" borderId="1" xfId="0" applyNumberFormat="1" applyFill="1" applyBorder="1" applyAlignment="1">
      <alignment vertical="center"/>
    </xf>
    <xf numFmtId="0" fontId="0" fillId="0" borderId="1" xfId="0" quotePrefix="1" applyNumberFormat="1" applyBorder="1" applyAlignment="1">
      <alignment vertical="center"/>
    </xf>
    <xf numFmtId="0" fontId="1" fillId="0" borderId="14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42333</xdr:colOff>
      <xdr:row>5</xdr:row>
      <xdr:rowOff>9525</xdr:rowOff>
    </xdr:from>
    <xdr:to>
      <xdr:col>30</xdr:col>
      <xdr:colOff>476248</xdr:colOff>
      <xdr:row>22</xdr:row>
      <xdr:rowOff>117724</xdr:rowOff>
    </xdr:to>
    <xdr:pic>
      <xdr:nvPicPr>
        <xdr:cNvPr id="4" name="Imagen 3">
          <a:extLst>
            <a:ext uri="{FF2B5EF4-FFF2-40B4-BE49-F238E27FC236}">
              <a16:creationId xmlns="" xmlns:a16="http://schemas.microsoft.com/office/drawing/2014/main" id="{778207BC-EDC3-66A6-04E5-F8BE366B88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 l="1987"/>
        <a:stretch>
          <a:fillRect/>
        </a:stretch>
      </xdr:blipFill>
      <xdr:spPr>
        <a:xfrm>
          <a:off x="7366000" y="1014942"/>
          <a:ext cx="7619998" cy="3526615"/>
        </a:xfrm>
        <a:prstGeom prst="rect">
          <a:avLst/>
        </a:prstGeom>
      </xdr:spPr>
    </xdr:pic>
    <xdr:clientData/>
  </xdr:twoCellAnchor>
  <xdr:twoCellAnchor>
    <xdr:from>
      <xdr:col>20</xdr:col>
      <xdr:colOff>479425</xdr:colOff>
      <xdr:row>21</xdr:row>
      <xdr:rowOff>150285</xdr:rowOff>
    </xdr:from>
    <xdr:to>
      <xdr:col>20</xdr:col>
      <xdr:colOff>622300</xdr:colOff>
      <xdr:row>24</xdr:row>
      <xdr:rowOff>35985</xdr:rowOff>
    </xdr:to>
    <xdr:sp macro="" textlink="">
      <xdr:nvSpPr>
        <xdr:cNvPr id="5" name="Flecha: curvada hacia la derecha 4">
          <a:extLst>
            <a:ext uri="{FF2B5EF4-FFF2-40B4-BE49-F238E27FC236}">
              <a16:creationId xmlns="" xmlns:a16="http://schemas.microsoft.com/office/drawing/2014/main" id="{762D30C3-D7AE-8E7A-7B5B-C89C849C1A7A}"/>
            </a:ext>
          </a:extLst>
        </xdr:cNvPr>
        <xdr:cNvSpPr/>
      </xdr:nvSpPr>
      <xdr:spPr>
        <a:xfrm rot="19140000">
          <a:off x="7803092" y="4373035"/>
          <a:ext cx="142875" cy="488950"/>
        </a:xfrm>
        <a:prstGeom prst="curved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>
            <a:solidFill>
              <a:schemeClr val="tx1"/>
            </a:solidFill>
          </a:endParaRPr>
        </a:p>
      </xdr:txBody>
    </xdr:sp>
    <xdr:clientData/>
  </xdr:twoCellAnchor>
  <xdr:twoCellAnchor>
    <xdr:from>
      <xdr:col>19</xdr:col>
      <xdr:colOff>94044</xdr:colOff>
      <xdr:row>18</xdr:row>
      <xdr:rowOff>0</xdr:rowOff>
    </xdr:from>
    <xdr:to>
      <xdr:col>20</xdr:col>
      <xdr:colOff>530085</xdr:colOff>
      <xdr:row>18</xdr:row>
      <xdr:rowOff>0</xdr:rowOff>
    </xdr:to>
    <xdr:sp macro="" textlink="">
      <xdr:nvSpPr>
        <xdr:cNvPr id="6" name="Flecha: curvada hacia la derecha 5">
          <a:extLst>
            <a:ext uri="{FF2B5EF4-FFF2-40B4-BE49-F238E27FC236}">
              <a16:creationId xmlns="" xmlns:a16="http://schemas.microsoft.com/office/drawing/2014/main" id="{1DE0485D-164F-4345-83DA-AF5776B2E5A4}"/>
            </a:ext>
          </a:extLst>
        </xdr:cNvPr>
        <xdr:cNvSpPr/>
      </xdr:nvSpPr>
      <xdr:spPr>
        <a:xfrm rot="5624794">
          <a:off x="6438867" y="2927604"/>
          <a:ext cx="186045" cy="1083741"/>
        </a:xfrm>
        <a:prstGeom prst="curved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>
            <a:solidFill>
              <a:schemeClr val="tx1"/>
            </a:solidFill>
          </a:endParaRPr>
        </a:p>
      </xdr:txBody>
    </xdr:sp>
    <xdr:clientData/>
  </xdr:twoCellAnchor>
  <xdr:twoCellAnchor>
    <xdr:from>
      <xdr:col>23</xdr:col>
      <xdr:colOff>329065</xdr:colOff>
      <xdr:row>20</xdr:row>
      <xdr:rowOff>7697</xdr:rowOff>
    </xdr:from>
    <xdr:to>
      <xdr:col>23</xdr:col>
      <xdr:colOff>583985</xdr:colOff>
      <xdr:row>23</xdr:row>
      <xdr:rowOff>173612</xdr:rowOff>
    </xdr:to>
    <xdr:sp macro="" textlink="">
      <xdr:nvSpPr>
        <xdr:cNvPr id="7" name="Flecha: curvada hacia la derecha 6">
          <a:extLst>
            <a:ext uri="{FF2B5EF4-FFF2-40B4-BE49-F238E27FC236}">
              <a16:creationId xmlns="" xmlns:a16="http://schemas.microsoft.com/office/drawing/2014/main" id="{0BDAB51D-CE20-46FB-864C-929D7FDEBF48}"/>
            </a:ext>
          </a:extLst>
        </xdr:cNvPr>
        <xdr:cNvSpPr/>
      </xdr:nvSpPr>
      <xdr:spPr>
        <a:xfrm rot="22500000">
          <a:off x="9885815" y="4029364"/>
          <a:ext cx="254920" cy="769165"/>
        </a:xfrm>
        <a:prstGeom prst="curved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>
            <a:solidFill>
              <a:schemeClr val="tx1"/>
            </a:solidFill>
          </a:endParaRPr>
        </a:p>
      </xdr:txBody>
    </xdr:sp>
    <xdr:clientData/>
  </xdr:twoCellAnchor>
  <xdr:twoCellAnchor>
    <xdr:from>
      <xdr:col>25</xdr:col>
      <xdr:colOff>387120</xdr:colOff>
      <xdr:row>18</xdr:row>
      <xdr:rowOff>131071</xdr:rowOff>
    </xdr:from>
    <xdr:to>
      <xdr:col>25</xdr:col>
      <xdr:colOff>596116</xdr:colOff>
      <xdr:row>22</xdr:row>
      <xdr:rowOff>136002</xdr:rowOff>
    </xdr:to>
    <xdr:sp macro="" textlink="">
      <xdr:nvSpPr>
        <xdr:cNvPr id="10" name="Flecha: curvada hacia la izquierda 9">
          <a:extLst>
            <a:ext uri="{FF2B5EF4-FFF2-40B4-BE49-F238E27FC236}">
              <a16:creationId xmlns="" xmlns:a16="http://schemas.microsoft.com/office/drawing/2014/main" id="{DE18D976-9491-031F-2341-C9BA3D4ACE79}"/>
            </a:ext>
          </a:extLst>
        </xdr:cNvPr>
        <xdr:cNvSpPr/>
      </xdr:nvSpPr>
      <xdr:spPr>
        <a:xfrm rot="19620000">
          <a:off x="11287953" y="3750571"/>
          <a:ext cx="208996" cy="809264"/>
        </a:xfrm>
        <a:prstGeom prst="curved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>
            <a:solidFill>
              <a:schemeClr val="tx1"/>
            </a:solidFill>
          </a:endParaRPr>
        </a:p>
      </xdr:txBody>
    </xdr:sp>
    <xdr:clientData/>
  </xdr:twoCellAnchor>
  <xdr:twoCellAnchor>
    <xdr:from>
      <xdr:col>28</xdr:col>
      <xdr:colOff>656778</xdr:colOff>
      <xdr:row>15</xdr:row>
      <xdr:rowOff>36999</xdr:rowOff>
    </xdr:from>
    <xdr:to>
      <xdr:col>31</xdr:col>
      <xdr:colOff>266354</xdr:colOff>
      <xdr:row>17</xdr:row>
      <xdr:rowOff>53950</xdr:rowOff>
    </xdr:to>
    <xdr:sp macro="" textlink="">
      <xdr:nvSpPr>
        <xdr:cNvPr id="11" name="Flecha: curvada hacia la izquierda 10">
          <a:extLst>
            <a:ext uri="{FF2B5EF4-FFF2-40B4-BE49-F238E27FC236}">
              <a16:creationId xmlns="" xmlns:a16="http://schemas.microsoft.com/office/drawing/2014/main" id="{AE697FFC-6BDD-480C-BD38-74D05AA79754}"/>
            </a:ext>
          </a:extLst>
        </xdr:cNvPr>
        <xdr:cNvSpPr/>
      </xdr:nvSpPr>
      <xdr:spPr>
        <a:xfrm rot="16930161" flipH="1">
          <a:off x="14370174" y="2304436"/>
          <a:ext cx="419118" cy="1916743"/>
        </a:xfrm>
        <a:prstGeom prst="curvedLeftArrow">
          <a:avLst>
            <a:gd name="adj1" fmla="val 21103"/>
            <a:gd name="adj2" fmla="val 32852"/>
            <a:gd name="adj3" fmla="val 25000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>
            <a:solidFill>
              <a:schemeClr val="tx1"/>
            </a:solidFill>
          </a:endParaRPr>
        </a:p>
      </xdr:txBody>
    </xdr:sp>
    <xdr:clientData/>
  </xdr:twoCellAnchor>
  <xdr:twoCellAnchor>
    <xdr:from>
      <xdr:col>27</xdr:col>
      <xdr:colOff>44650</xdr:colOff>
      <xdr:row>3</xdr:row>
      <xdr:rowOff>55269</xdr:rowOff>
    </xdr:from>
    <xdr:to>
      <xdr:col>27</xdr:col>
      <xdr:colOff>325863</xdr:colOff>
      <xdr:row>14</xdr:row>
      <xdr:rowOff>0</xdr:rowOff>
    </xdr:to>
    <xdr:sp macro="" textlink="">
      <xdr:nvSpPr>
        <xdr:cNvPr id="12" name="Flecha: curvada hacia la izquierda 11">
          <a:extLst>
            <a:ext uri="{FF2B5EF4-FFF2-40B4-BE49-F238E27FC236}">
              <a16:creationId xmlns="" xmlns:a16="http://schemas.microsoft.com/office/drawing/2014/main" id="{ECAD5424-A332-41FA-B229-0C310DA6F972}"/>
            </a:ext>
          </a:extLst>
        </xdr:cNvPr>
        <xdr:cNvSpPr/>
      </xdr:nvSpPr>
      <xdr:spPr>
        <a:xfrm rot="12745695">
          <a:off x="11455600" y="655344"/>
          <a:ext cx="281213" cy="1688879"/>
        </a:xfrm>
        <a:prstGeom prst="curved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>
            <a:solidFill>
              <a:schemeClr val="tx1"/>
            </a:solidFill>
          </a:endParaRPr>
        </a:p>
      </xdr:txBody>
    </xdr:sp>
    <xdr:clientData/>
  </xdr:twoCellAnchor>
  <xdr:twoCellAnchor>
    <xdr:from>
      <xdr:col>30</xdr:col>
      <xdr:colOff>201374</xdr:colOff>
      <xdr:row>2</xdr:row>
      <xdr:rowOff>64541</xdr:rowOff>
    </xdr:from>
    <xdr:to>
      <xdr:col>30</xdr:col>
      <xdr:colOff>366707</xdr:colOff>
      <xdr:row>5</xdr:row>
      <xdr:rowOff>24492</xdr:rowOff>
    </xdr:to>
    <xdr:sp macro="" textlink="">
      <xdr:nvSpPr>
        <xdr:cNvPr id="14" name="Flecha: curvada hacia la derecha 13">
          <a:extLst>
            <a:ext uri="{FF2B5EF4-FFF2-40B4-BE49-F238E27FC236}">
              <a16:creationId xmlns="" xmlns:a16="http://schemas.microsoft.com/office/drawing/2014/main" id="{B8783AED-22C1-C856-984D-0B9E8C652DD0}"/>
            </a:ext>
          </a:extLst>
        </xdr:cNvPr>
        <xdr:cNvSpPr/>
      </xdr:nvSpPr>
      <xdr:spPr>
        <a:xfrm rot="9962421">
          <a:off x="14711124" y="466708"/>
          <a:ext cx="165333" cy="563201"/>
        </a:xfrm>
        <a:prstGeom prst="curved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>
            <a:solidFill>
              <a:schemeClr val="tx1"/>
            </a:solidFill>
          </a:endParaRPr>
        </a:p>
      </xdr:txBody>
    </xdr:sp>
    <xdr:clientData/>
  </xdr:twoCellAnchor>
  <xdr:twoCellAnchor>
    <xdr:from>
      <xdr:col>19</xdr:col>
      <xdr:colOff>399329</xdr:colOff>
      <xdr:row>16</xdr:row>
      <xdr:rowOff>184877</xdr:rowOff>
    </xdr:from>
    <xdr:to>
      <xdr:col>20</xdr:col>
      <xdr:colOff>563009</xdr:colOff>
      <xdr:row>17</xdr:row>
      <xdr:rowOff>176316</xdr:rowOff>
    </xdr:to>
    <xdr:sp macro="" textlink="">
      <xdr:nvSpPr>
        <xdr:cNvPr id="13" name="Flecha: curvada hacia la izquierda 9">
          <a:extLst>
            <a:ext uri="{FF2B5EF4-FFF2-40B4-BE49-F238E27FC236}">
              <a16:creationId xmlns="" xmlns:a16="http://schemas.microsoft.com/office/drawing/2014/main" id="{DE18D976-9491-031F-2341-C9BA3D4ACE79}"/>
            </a:ext>
          </a:extLst>
        </xdr:cNvPr>
        <xdr:cNvSpPr/>
      </xdr:nvSpPr>
      <xdr:spPr>
        <a:xfrm rot="26940000" flipH="1">
          <a:off x="7385782" y="3093840"/>
          <a:ext cx="192523" cy="809264"/>
        </a:xfrm>
        <a:prstGeom prst="curved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>
            <a:solidFill>
              <a:schemeClr val="tx1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J31"/>
  <sheetViews>
    <sheetView tabSelected="1" zoomScale="90" zoomScaleNormal="90" workbookViewId="0">
      <selection activeCell="X35" sqref="X35"/>
    </sheetView>
  </sheetViews>
  <sheetFormatPr baseColWidth="10" defaultRowHeight="15.75"/>
  <cols>
    <col min="1" max="1" width="5.25" customWidth="1"/>
    <col min="2" max="2" width="5.625" customWidth="1"/>
    <col min="3" max="3" width="6.75" customWidth="1"/>
    <col min="4" max="4" width="5.625" customWidth="1"/>
    <col min="5" max="5" width="13" bestFit="1" customWidth="1"/>
    <col min="6" max="6" width="8" customWidth="1"/>
    <col min="7" max="7" width="9" customWidth="1"/>
    <col min="8" max="8" width="8.375" customWidth="1"/>
    <col min="9" max="9" width="8.625" customWidth="1"/>
    <col min="10" max="10" width="8.125" customWidth="1"/>
    <col min="11" max="11" width="10.125" hidden="1" customWidth="1"/>
    <col min="12" max="18" width="10" hidden="1" customWidth="1"/>
    <col min="19" max="19" width="8.875" bestFit="1" customWidth="1"/>
    <col min="20" max="20" width="8.5" customWidth="1"/>
    <col min="21" max="22" width="10" customWidth="1"/>
    <col min="23" max="23" width="9.25" customWidth="1"/>
    <col min="24" max="24" width="8.625" customWidth="1"/>
    <col min="25" max="25" width="9" customWidth="1"/>
    <col min="26" max="26" width="8.75" customWidth="1"/>
    <col min="27" max="27" width="8.25" customWidth="1"/>
    <col min="28" max="30" width="10.125" customWidth="1"/>
    <col min="31" max="31" width="10" customWidth="1"/>
    <col min="32" max="32" width="3.875" customWidth="1"/>
    <col min="33" max="33" width="16.5" customWidth="1"/>
    <col min="34" max="34" width="8.75" customWidth="1"/>
    <col min="35" max="35" width="11.875" bestFit="1" customWidth="1"/>
    <col min="36" max="36" width="9.75" customWidth="1"/>
    <col min="37" max="37" width="12.25" customWidth="1"/>
  </cols>
  <sheetData>
    <row r="1" spans="1:36">
      <c r="K1" t="s">
        <v>12</v>
      </c>
      <c r="L1" t="s">
        <v>13</v>
      </c>
      <c r="M1" t="s">
        <v>14</v>
      </c>
      <c r="N1" t="s">
        <v>13</v>
      </c>
      <c r="O1" t="s">
        <v>15</v>
      </c>
      <c r="P1" t="s">
        <v>16</v>
      </c>
      <c r="Q1" t="s">
        <v>17</v>
      </c>
      <c r="R1" t="s">
        <v>18</v>
      </c>
    </row>
    <row r="2" spans="1:36">
      <c r="K2" s="2">
        <f>26*9.80665/2.3/1.15</f>
        <v>96.398071833648402</v>
      </c>
      <c r="L2" s="2">
        <v>1.35</v>
      </c>
      <c r="M2" s="2">
        <v>1000</v>
      </c>
      <c r="N2" s="2">
        <v>1.5</v>
      </c>
      <c r="O2" s="2">
        <v>1</v>
      </c>
      <c r="P2" s="2">
        <f>450*2*1.4</f>
        <v>1260</v>
      </c>
      <c r="Q2" s="2">
        <v>1.5</v>
      </c>
      <c r="R2" s="2">
        <v>0.6</v>
      </c>
    </row>
    <row r="3" spans="1:36">
      <c r="AD3" s="43">
        <f>AI20</f>
        <v>3719.7443874994683</v>
      </c>
    </row>
    <row r="4" spans="1:36">
      <c r="A4" s="1"/>
    </row>
    <row r="5" spans="1:36">
      <c r="AC5" s="43">
        <f>AI18</f>
        <v>5820.063903125133</v>
      </c>
    </row>
    <row r="6" spans="1:36">
      <c r="C6" s="38" t="s">
        <v>23</v>
      </c>
      <c r="D6" s="39"/>
      <c r="E6" s="39"/>
      <c r="F6" s="39"/>
      <c r="G6" s="39"/>
      <c r="H6" s="39"/>
      <c r="I6" s="39"/>
      <c r="J6" s="40"/>
      <c r="AG6" s="38" t="s">
        <v>24</v>
      </c>
      <c r="AH6" s="39"/>
      <c r="AI6" s="39"/>
      <c r="AJ6" s="40"/>
    </row>
    <row r="7" spans="1:36">
      <c r="G7" s="10" t="s">
        <v>5</v>
      </c>
      <c r="H7" s="3"/>
      <c r="I7" s="16">
        <f>(1/12)*(0.1^4-0.094^4)</f>
        <v>1.8270920000000041E-6</v>
      </c>
      <c r="J7" s="17"/>
      <c r="AG7" s="10" t="s">
        <v>26</v>
      </c>
      <c r="AH7" s="3"/>
      <c r="AI7" s="16">
        <f>E17*I21*(E9+E11)/2/E13</f>
        <v>4218.75</v>
      </c>
      <c r="AJ7" s="5"/>
    </row>
    <row r="8" spans="1:36">
      <c r="G8" s="11"/>
      <c r="H8" s="4"/>
      <c r="I8" s="19"/>
      <c r="J8" s="20"/>
      <c r="AG8" s="11"/>
      <c r="AH8" s="4"/>
      <c r="AI8" s="19"/>
      <c r="AJ8" s="7"/>
    </row>
    <row r="9" spans="1:36">
      <c r="C9" s="10" t="s">
        <v>2</v>
      </c>
      <c r="D9" s="3"/>
      <c r="E9" s="16">
        <v>1.5</v>
      </c>
      <c r="F9" s="17"/>
      <c r="G9" s="10" t="s">
        <v>6</v>
      </c>
      <c r="H9" s="3"/>
      <c r="I9" s="16">
        <f>(1/12)*(0.1^4-0.094^4)</f>
        <v>1.8270920000000041E-6</v>
      </c>
      <c r="J9" s="17"/>
      <c r="AG9" s="13" t="s">
        <v>25</v>
      </c>
      <c r="AH9" s="14"/>
      <c r="AI9" s="26">
        <f>AI7</f>
        <v>4218.75</v>
      </c>
      <c r="AJ9" s="15"/>
    </row>
    <row r="10" spans="1:36">
      <c r="C10" s="11"/>
      <c r="D10" s="4"/>
      <c r="E10" s="19"/>
      <c r="F10" s="20"/>
      <c r="G10" s="11"/>
      <c r="H10" s="4"/>
      <c r="I10" s="19"/>
      <c r="J10" s="20"/>
      <c r="AG10" s="10" t="s">
        <v>11</v>
      </c>
      <c r="AH10" s="3"/>
      <c r="AI10" s="16">
        <f>E17*I21-AI12</f>
        <v>3880.042602083422</v>
      </c>
      <c r="AJ10" s="5"/>
    </row>
    <row r="11" spans="1:36">
      <c r="C11" s="10" t="s">
        <v>3</v>
      </c>
      <c r="D11" s="3"/>
      <c r="E11" s="16">
        <v>6</v>
      </c>
      <c r="F11" s="17"/>
      <c r="G11" s="10" t="s">
        <v>7</v>
      </c>
      <c r="H11" s="3"/>
      <c r="I11" s="16">
        <f>(1/12)*(0.1^4-0.094^4)</f>
        <v>1.8270920000000041E-6</v>
      </c>
      <c r="J11" s="17"/>
      <c r="AG11" s="11"/>
      <c r="AH11" s="4"/>
      <c r="AI11" s="19"/>
      <c r="AJ11" s="7"/>
    </row>
    <row r="12" spans="1:36">
      <c r="C12" s="11"/>
      <c r="D12" s="4"/>
      <c r="E12" s="19"/>
      <c r="F12" s="20"/>
      <c r="G12" s="11"/>
      <c r="H12" s="4"/>
      <c r="I12" s="19"/>
      <c r="J12" s="20"/>
      <c r="AG12" s="10" t="s">
        <v>10</v>
      </c>
      <c r="AH12" s="3"/>
      <c r="AI12" s="16">
        <f>(E17*I21/8)*(8*E9*E9*(1+E21)+4*E9*E11+I21*(E9+E11))/(E9*E9*(1+E21)+E11*E11*(1+E23)+E9*E11)</f>
        <v>619.95739791657809</v>
      </c>
      <c r="AJ12" s="5"/>
    </row>
    <row r="13" spans="1:36">
      <c r="C13" s="10" t="s">
        <v>4</v>
      </c>
      <c r="D13" s="3"/>
      <c r="E13" s="16">
        <v>4</v>
      </c>
      <c r="F13" s="17"/>
      <c r="G13" s="10" t="s">
        <v>31</v>
      </c>
      <c r="H13" s="3"/>
      <c r="I13" s="16">
        <f>I9/0.05</f>
        <v>3.654184000000008E-5</v>
      </c>
      <c r="J13" s="8"/>
      <c r="AG13" s="11"/>
      <c r="AH13" s="4"/>
      <c r="AI13" s="19"/>
      <c r="AJ13" s="7"/>
    </row>
    <row r="14" spans="1:36">
      <c r="C14" s="11"/>
      <c r="D14" s="4"/>
      <c r="E14" s="19"/>
      <c r="F14" s="20"/>
      <c r="G14" s="11"/>
      <c r="H14" s="4"/>
      <c r="I14" s="19"/>
      <c r="J14" s="9"/>
      <c r="AG14" s="37" t="s">
        <v>29</v>
      </c>
      <c r="AI14" t="b">
        <f>0&lt;(-AI7*E13/E17/I21+AI10/E17)</f>
        <v>1</v>
      </c>
      <c r="AJ14" s="34"/>
    </row>
    <row r="15" spans="1:36">
      <c r="G15" s="10" t="s">
        <v>20</v>
      </c>
      <c r="H15" s="3"/>
      <c r="I15" s="16">
        <f>I11/0.05</f>
        <v>3.654184000000008E-5</v>
      </c>
      <c r="J15" s="8"/>
      <c r="AG15" s="37" t="s">
        <v>30</v>
      </c>
      <c r="AI15" t="b">
        <f>I21&gt;(-AI7*E13/E17/I21+AI10/E17)</f>
        <v>1</v>
      </c>
      <c r="AJ15" s="35"/>
    </row>
    <row r="16" spans="1:36">
      <c r="G16" s="11"/>
      <c r="H16" s="4"/>
      <c r="I16" s="19"/>
      <c r="J16" s="9"/>
      <c r="AG16" s="10" t="s">
        <v>38</v>
      </c>
      <c r="AH16" s="3"/>
      <c r="AI16" s="45">
        <f>(I21^2*AI10*(AI10+2*E9*E17)-2*I21*AI10*E13*AI7+E13^2*AI7^2)/(2*I21^2*E17)</f>
        <v>5828.5194423034482</v>
      </c>
      <c r="AJ16" s="8"/>
    </row>
    <row r="17" spans="3:36">
      <c r="C17" s="18" t="s">
        <v>27</v>
      </c>
      <c r="D17" s="41"/>
      <c r="E17" s="36">
        <v>1000</v>
      </c>
      <c r="F17" s="5"/>
      <c r="G17" s="10" t="s">
        <v>32</v>
      </c>
      <c r="H17" s="3"/>
      <c r="I17" s="16">
        <f>I11/0.05</f>
        <v>3.654184000000008E-5</v>
      </c>
      <c r="J17" s="8"/>
      <c r="AG17" s="11"/>
      <c r="AH17" s="4"/>
      <c r="AI17" s="19"/>
      <c r="AJ17" s="9"/>
    </row>
    <row r="18" spans="3:36">
      <c r="C18" s="21"/>
      <c r="D18" s="22"/>
      <c r="E18" s="19"/>
      <c r="F18" s="7"/>
      <c r="G18" s="11"/>
      <c r="H18" s="4"/>
      <c r="I18" s="19"/>
      <c r="J18" s="9"/>
      <c r="AG18" s="10" t="s">
        <v>21</v>
      </c>
      <c r="AH18" s="3"/>
      <c r="AI18" s="16">
        <f>E17*I21*E9-E17*I21*E9/8*(8*E9^2*(1+E21)+4*E9*E11+I21*(E9+E11))/(E9^2*(1+E21)+E11^2*(1+E23)+E9*E11)</f>
        <v>5820.063903125133</v>
      </c>
      <c r="AJ18" s="8"/>
    </row>
    <row r="19" spans="3:36">
      <c r="C19" s="23"/>
      <c r="D19" s="24"/>
      <c r="E19" s="24"/>
      <c r="F19" s="12"/>
      <c r="G19" s="23"/>
      <c r="H19" s="24"/>
      <c r="I19" s="24"/>
      <c r="J19" s="12"/>
      <c r="T19" s="43">
        <f>AI7</f>
        <v>4218.75</v>
      </c>
      <c r="AG19" s="11"/>
      <c r="AH19" s="4"/>
      <c r="AI19" s="19"/>
      <c r="AJ19" s="9"/>
    </row>
    <row r="20" spans="3:36">
      <c r="C20" s="23"/>
      <c r="D20" s="25"/>
      <c r="E20" s="25"/>
      <c r="F20" s="12"/>
      <c r="G20" s="23"/>
      <c r="H20" s="25"/>
      <c r="I20" s="25"/>
      <c r="J20" s="12"/>
      <c r="AG20" s="10" t="s">
        <v>22</v>
      </c>
      <c r="AH20" s="3"/>
      <c r="AI20" s="16">
        <f>E17*I21*E11/8*(8*E9^2*(1+E21)+4*E9*E11+I21*(E9+E11))/(E9^2*(1+E21)+E11^2*(1+E23)+E9*E11)</f>
        <v>3719.7443874994683</v>
      </c>
      <c r="AJ20" s="8"/>
    </row>
    <row r="21" spans="3:36">
      <c r="C21" s="27" t="s">
        <v>8</v>
      </c>
      <c r="D21" s="28"/>
      <c r="E21" s="29">
        <f>I11*E9/I7/I23</f>
        <v>0.24913643956121989</v>
      </c>
      <c r="F21" s="30"/>
      <c r="G21" s="27" t="s">
        <v>0</v>
      </c>
      <c r="H21" s="28"/>
      <c r="I21" s="44">
        <f>E11-E9</f>
        <v>4.5</v>
      </c>
      <c r="J21" s="30"/>
      <c r="AG21" s="11"/>
      <c r="AH21" s="4"/>
      <c r="AI21" s="19"/>
      <c r="AJ21" s="9"/>
    </row>
    <row r="22" spans="3:36">
      <c r="C22" s="11"/>
      <c r="D22" s="4"/>
      <c r="E22" s="19"/>
      <c r="F22" s="20"/>
      <c r="G22" s="11"/>
      <c r="H22" s="4"/>
      <c r="I22" s="19"/>
      <c r="J22" s="20"/>
      <c r="AG22" s="10" t="s">
        <v>39</v>
      </c>
      <c r="AH22" s="3"/>
      <c r="AI22" s="16">
        <f>AI16/I15</f>
        <v>159502626.09390867</v>
      </c>
      <c r="AJ22" s="8"/>
    </row>
    <row r="23" spans="3:36">
      <c r="C23" s="27" t="s">
        <v>9</v>
      </c>
      <c r="D23" s="28"/>
      <c r="E23" s="29">
        <f>I11*E11/I9/I23</f>
        <v>0.99654575824487956</v>
      </c>
      <c r="F23" s="30"/>
      <c r="G23" s="27" t="s">
        <v>1</v>
      </c>
      <c r="H23" s="28"/>
      <c r="I23" s="29">
        <f>SQRT(I21^2+E13^2)</f>
        <v>6.0207972893961479</v>
      </c>
      <c r="J23" s="30"/>
      <c r="AG23" s="10"/>
      <c r="AH23" s="4"/>
      <c r="AI23" s="19"/>
      <c r="AJ23" s="9"/>
    </row>
    <row r="24" spans="3:36">
      <c r="C24" s="11"/>
      <c r="D24" s="4"/>
      <c r="E24" s="6"/>
      <c r="F24" s="7"/>
      <c r="G24" s="11"/>
      <c r="H24" s="4"/>
      <c r="I24" s="19"/>
      <c r="J24" s="20"/>
      <c r="V24" s="43">
        <f>AI10</f>
        <v>3880.042602083422</v>
      </c>
      <c r="Z24" s="43">
        <f>AI9</f>
        <v>4218.75</v>
      </c>
      <c r="AB24" s="1"/>
      <c r="AG24" s="10" t="s">
        <v>34</v>
      </c>
      <c r="AH24" s="3"/>
      <c r="AI24" s="16">
        <f>AI18/I13</f>
        <v>159271232.73281041</v>
      </c>
      <c r="AJ24" s="8"/>
    </row>
    <row r="25" spans="3:36">
      <c r="G25" s="31" t="s">
        <v>19</v>
      </c>
      <c r="H25" s="32"/>
      <c r="I25" s="29">
        <f>ACOS(I21/I23)*180/PI()</f>
        <v>41.633539336570202</v>
      </c>
      <c r="J25" s="33"/>
      <c r="Y25" s="43">
        <f>AI12</f>
        <v>619.95739791657809</v>
      </c>
      <c r="AG25" s="10" t="s">
        <v>33</v>
      </c>
      <c r="AH25" s="3"/>
      <c r="AI25" s="16">
        <f>AI18/I15</f>
        <v>159271232.73281041</v>
      </c>
      <c r="AJ25" s="8"/>
    </row>
    <row r="26" spans="3:36">
      <c r="G26" s="21"/>
      <c r="H26" s="22"/>
      <c r="I26" s="19"/>
      <c r="J26" s="7"/>
      <c r="AG26" s="10"/>
      <c r="AH26" s="4"/>
      <c r="AI26" s="19"/>
      <c r="AJ26" s="9"/>
    </row>
    <row r="27" spans="3:36">
      <c r="X27" t="s">
        <v>37</v>
      </c>
      <c r="AG27" s="10" t="s">
        <v>35</v>
      </c>
      <c r="AH27" s="3"/>
      <c r="AI27" s="16">
        <f>AI20/I15</f>
        <v>101794118.39960605</v>
      </c>
      <c r="AJ27" s="8"/>
    </row>
    <row r="28" spans="3:36">
      <c r="X28" t="s">
        <v>43</v>
      </c>
      <c r="AG28" s="10" t="s">
        <v>36</v>
      </c>
      <c r="AH28" s="3"/>
      <c r="AI28" s="16">
        <f>AI20/I17</f>
        <v>101794118.39960605</v>
      </c>
      <c r="AJ28" s="8"/>
    </row>
    <row r="29" spans="3:36">
      <c r="S29" t="s">
        <v>28</v>
      </c>
      <c r="X29" t="s">
        <v>42</v>
      </c>
      <c r="AG29" s="42"/>
      <c r="AH29" s="4"/>
      <c r="AI29" s="19"/>
      <c r="AJ29" s="9"/>
    </row>
    <row r="30" spans="3:36">
      <c r="AG30" s="46" t="s">
        <v>40</v>
      </c>
    </row>
    <row r="31" spans="3:36">
      <c r="AG31" s="46" t="s">
        <v>41</v>
      </c>
    </row>
  </sheetData>
  <mergeCells count="2">
    <mergeCell ref="AG6:AJ6"/>
    <mergeCell ref="C6:J6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ESTRUCTURAS PORTICOS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IGNACIO  HERRERA NAVARRO</dc:creator>
  <cp:lastModifiedBy>Ignacio</cp:lastModifiedBy>
  <dcterms:created xsi:type="dcterms:W3CDTF">2023-03-28T19:45:48Z</dcterms:created>
  <dcterms:modified xsi:type="dcterms:W3CDTF">2023-06-13T10:24:45Z</dcterms:modified>
</cp:coreProperties>
</file>